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0" windowWidth="15195" windowHeight="870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Sheet1!$C:$C,Sheet1!$1:$1</definedName>
  </definedNames>
  <calcPr calcId="145621"/>
</workbook>
</file>

<file path=xl/calcChain.xml><?xml version="1.0" encoding="utf-8"?>
<calcChain xmlns="http://schemas.openxmlformats.org/spreadsheetml/2006/main">
  <c r="E5" i="1" l="1"/>
  <c r="E6" i="1" s="1"/>
  <c r="E16" i="1"/>
  <c r="J6" i="1"/>
  <c r="J17" i="1" s="1"/>
  <c r="D2" i="1"/>
  <c r="P2" i="1"/>
  <c r="R2" i="1" s="1"/>
  <c r="E4" i="1"/>
  <c r="J4" i="1"/>
  <c r="O4" i="1"/>
  <c r="E14" i="1"/>
  <c r="F84" i="1"/>
  <c r="E84" i="1"/>
  <c r="F75" i="1"/>
  <c r="E75" i="1" s="1"/>
  <c r="J13" i="1" l="1"/>
  <c r="N13" i="1" s="1"/>
  <c r="J28" i="1"/>
  <c r="J24" i="1"/>
  <c r="E17" i="1"/>
  <c r="E13" i="1"/>
  <c r="K13" i="1"/>
  <c r="L13" i="1"/>
  <c r="O2" i="1"/>
  <c r="M13" i="1"/>
  <c r="J15" i="1"/>
  <c r="Q2" i="1"/>
  <c r="J32" i="1" l="1"/>
  <c r="F85" i="1"/>
  <c r="E85" i="1" s="1"/>
  <c r="E15" i="1"/>
  <c r="H13" i="1"/>
  <c r="I13" i="1"/>
  <c r="G13" i="1"/>
  <c r="D13" i="1"/>
  <c r="O13" i="1"/>
  <c r="F13" i="1"/>
  <c r="E28" i="1"/>
  <c r="E24" i="1"/>
  <c r="J26" i="1"/>
  <c r="L24" i="1"/>
  <c r="M24" i="1"/>
  <c r="F86" i="1" s="1"/>
  <c r="E86" i="1" s="1"/>
  <c r="K24" i="1"/>
  <c r="N24" i="1"/>
  <c r="F24" i="1" l="1"/>
  <c r="G24" i="1"/>
  <c r="H24" i="1"/>
  <c r="F77" i="1" s="1"/>
  <c r="E77" i="1" s="1"/>
  <c r="E26" i="1"/>
  <c r="I24" i="1"/>
  <c r="D24" i="1"/>
  <c r="O24" i="1"/>
  <c r="R13" i="1"/>
  <c r="P13" i="1"/>
  <c r="Q13" i="1"/>
  <c r="F76" i="1"/>
  <c r="E76" i="1" s="1"/>
  <c r="E32" i="1"/>
  <c r="O15" i="1"/>
  <c r="J34" i="1"/>
  <c r="J38" i="1" s="1"/>
  <c r="J35" i="1"/>
  <c r="J40" i="1" s="1"/>
  <c r="J47" i="1" l="1"/>
  <c r="N40" i="1"/>
  <c r="K40" i="1"/>
  <c r="J42" i="1"/>
  <c r="L40" i="1"/>
  <c r="J44" i="1"/>
  <c r="J45" i="1" s="1"/>
  <c r="M40" i="1"/>
  <c r="O26" i="1"/>
  <c r="E34" i="1"/>
  <c r="E38" i="1" s="1"/>
  <c r="L38" i="1"/>
  <c r="N38" i="1"/>
  <c r="M38" i="1"/>
  <c r="K38" i="1"/>
  <c r="R24" i="1"/>
  <c r="Q24" i="1"/>
  <c r="P24" i="1"/>
  <c r="E90" i="1"/>
  <c r="F38" i="1" l="1"/>
  <c r="G38" i="1"/>
  <c r="I38" i="1"/>
  <c r="O38" i="1"/>
  <c r="H38" i="1"/>
  <c r="E35" i="1"/>
  <c r="E40" i="1" s="1"/>
  <c r="L47" i="1"/>
  <c r="K47" i="1"/>
  <c r="N47" i="1"/>
  <c r="M47" i="1"/>
  <c r="J51" i="1"/>
  <c r="J52" i="1" s="1"/>
  <c r="J49" i="1"/>
  <c r="J54" i="1" l="1"/>
  <c r="N64" i="1"/>
  <c r="E47" i="1"/>
  <c r="H40" i="1"/>
  <c r="E42" i="1"/>
  <c r="O40" i="1"/>
  <c r="E44" i="1"/>
  <c r="E45" i="1" s="1"/>
  <c r="I40" i="1"/>
  <c r="G40" i="1"/>
  <c r="D40" i="1"/>
  <c r="F40" i="1"/>
  <c r="J56" i="1"/>
  <c r="J64" i="1" s="1"/>
  <c r="L54" i="1"/>
  <c r="M54" i="1"/>
  <c r="M65" i="1" s="1"/>
  <c r="K54" i="1"/>
  <c r="K65" i="1" s="1"/>
  <c r="N54" i="1"/>
  <c r="N65" i="1" s="1"/>
  <c r="J58" i="1"/>
  <c r="J59" i="1" s="1"/>
  <c r="P38" i="1"/>
  <c r="Q38" i="1"/>
  <c r="R38" i="1"/>
  <c r="M64" i="1" l="1"/>
  <c r="M66" i="1" s="1"/>
  <c r="J65" i="1"/>
  <c r="G81" i="1" s="1"/>
  <c r="G87" i="1" s="1"/>
  <c r="E81" i="1"/>
  <c r="E52" i="1"/>
  <c r="O47" i="1"/>
  <c r="E49" i="1"/>
  <c r="O49" i="1" s="1"/>
  <c r="E51" i="1"/>
  <c r="I47" i="1"/>
  <c r="F47" i="1"/>
  <c r="G47" i="1"/>
  <c r="D47" i="1"/>
  <c r="E54" i="1"/>
  <c r="H47" i="1"/>
  <c r="R40" i="1"/>
  <c r="Q40" i="1"/>
  <c r="P40" i="1"/>
  <c r="K64" i="1"/>
  <c r="L64" i="1"/>
  <c r="L65" i="1"/>
  <c r="G83" i="1" s="1"/>
  <c r="O42" i="1"/>
  <c r="N66" i="1"/>
  <c r="J66" i="1" l="1"/>
  <c r="F81" i="1" s="1"/>
  <c r="F87" i="1" s="1"/>
  <c r="E87" i="1" s="1"/>
  <c r="G82" i="1"/>
  <c r="G88" i="1" s="1"/>
  <c r="K66" i="1"/>
  <c r="F82" i="1" s="1"/>
  <c r="F88" i="1" s="1"/>
  <c r="E82" i="1"/>
  <c r="E88" i="1" s="1"/>
  <c r="G54" i="1"/>
  <c r="E56" i="1"/>
  <c r="I54" i="1"/>
  <c r="I65" i="1" s="1"/>
  <c r="H54" i="1"/>
  <c r="O54" i="1"/>
  <c r="F54" i="1"/>
  <c r="F64" i="1" s="1"/>
  <c r="D54" i="1"/>
  <c r="E58" i="1"/>
  <c r="L66" i="1"/>
  <c r="F83" i="1" s="1"/>
  <c r="E83" i="1"/>
  <c r="H65" i="1"/>
  <c r="H64" i="1"/>
  <c r="P47" i="1"/>
  <c r="Q47" i="1"/>
  <c r="R47" i="1"/>
  <c r="E59" i="1"/>
  <c r="F65" i="1" l="1"/>
  <c r="G73" i="1" s="1"/>
  <c r="G79" i="1" s="1"/>
  <c r="H66" i="1"/>
  <c r="Q65" i="1"/>
  <c r="F66" i="1"/>
  <c r="F73" i="1" s="1"/>
  <c r="E73" i="1"/>
  <c r="I64" i="1"/>
  <c r="I66" i="1" s="1"/>
  <c r="O56" i="1"/>
  <c r="E64" i="1"/>
  <c r="E65" i="1"/>
  <c r="G72" i="1" s="1"/>
  <c r="P54" i="1"/>
  <c r="P65" i="1" s="1"/>
  <c r="Q54" i="1"/>
  <c r="Q64" i="1" s="1"/>
  <c r="R54" i="1"/>
  <c r="R65" i="1" s="1"/>
  <c r="G65" i="1"/>
  <c r="G74" i="1" s="1"/>
  <c r="G64" i="1"/>
  <c r="P64" i="1" l="1"/>
  <c r="P66" i="1" s="1"/>
  <c r="Q66" i="1"/>
  <c r="E74" i="1"/>
  <c r="G66" i="1"/>
  <c r="F74" i="1" s="1"/>
  <c r="O65" i="1"/>
  <c r="O64" i="1"/>
  <c r="R64" i="1"/>
  <c r="F79" i="1"/>
  <c r="E79" i="1" s="1"/>
  <c r="G78" i="1"/>
  <c r="E66" i="1"/>
  <c r="F72" i="1" s="1"/>
  <c r="F78" i="1" s="1"/>
  <c r="E72" i="1"/>
  <c r="E78" i="1" s="1"/>
  <c r="O66" i="1" l="1"/>
  <c r="E93" i="1"/>
  <c r="E92" i="1"/>
  <c r="R66" i="1"/>
</calcChain>
</file>

<file path=xl/sharedStrings.xml><?xml version="1.0" encoding="utf-8"?>
<sst xmlns="http://schemas.openxmlformats.org/spreadsheetml/2006/main" count="132" uniqueCount="123">
  <si>
    <t>questionnaire R</t>
  </si>
  <si>
    <t>questionnaire NR</t>
  </si>
  <si>
    <t>incentive all</t>
  </si>
  <si>
    <t>endorsement all</t>
  </si>
  <si>
    <t>web instructions all</t>
  </si>
  <si>
    <t>stamps all</t>
  </si>
  <si>
    <t>first mass mailing addressed with ID</t>
  </si>
  <si>
    <t>individual mailings 1 no address or ID</t>
  </si>
  <si>
    <t>second mass mailing addressed with ID</t>
  </si>
  <si>
    <t>undeliverable rate mail 1</t>
  </si>
  <si>
    <t>undeliverable rate mail 2</t>
  </si>
  <si>
    <t>individual mailings 2 no address or ID</t>
  </si>
  <si>
    <t>third mass mailing addressed with ID</t>
  </si>
  <si>
    <t>undeliverable rate mail 3</t>
  </si>
  <si>
    <t>individual malings 3 no address or ID</t>
  </si>
  <si>
    <t>expected wave 3 response rate (of all)</t>
  </si>
  <si>
    <t>expected wave 1 response rate (of all)</t>
  </si>
  <si>
    <t>expected wave 2 response rate (of all)</t>
  </si>
  <si>
    <t>nonrespondents after mailing 3</t>
  </si>
  <si>
    <t>proportion with phones</t>
  </si>
  <si>
    <t>passed to telephone instrument</t>
  </si>
  <si>
    <t>available for additional mailings</t>
  </si>
  <si>
    <t>mass mailing 4 done at SRC</t>
  </si>
  <si>
    <t>undeliverable rate mail 4</t>
  </si>
  <si>
    <t>new questionnaire request rate from phone</t>
  </si>
  <si>
    <t>new questionnaires mailed to phone cases</t>
  </si>
  <si>
    <t>individual mailings 4</t>
  </si>
  <si>
    <t>expected completed mail Qs from mailing 1</t>
  </si>
  <si>
    <t>expected completed mail Qs after mailing 2</t>
  </si>
  <si>
    <t>expected completed mail Qs after mailing 3</t>
  </si>
  <si>
    <t>expected completed mail Qs after mailing 4</t>
  </si>
  <si>
    <t>mass mailing 5 done at SRC</t>
  </si>
  <si>
    <t>outgoing envelope R</t>
  </si>
  <si>
    <t>return envelope R</t>
  </si>
  <si>
    <t>cover letter R</t>
  </si>
  <si>
    <t>reminder postcard R</t>
  </si>
  <si>
    <t>outgoing envelope NR</t>
  </si>
  <si>
    <t>return envelope NR</t>
  </si>
  <si>
    <t>cover letter NR</t>
  </si>
  <si>
    <t>reminder postcard NR</t>
  </si>
  <si>
    <t>undeliverable rate mail 5</t>
  </si>
  <si>
    <t>individual mailings 5</t>
  </si>
  <si>
    <t>expected wave 5 response rate</t>
  </si>
  <si>
    <t>expected responses from mail 4</t>
  </si>
  <si>
    <t>expected responses from wave 5</t>
  </si>
  <si>
    <t>expected completed mail Qs after mailing 5</t>
  </si>
  <si>
    <t>expected wave 4 response rate (mail 4)</t>
  </si>
  <si>
    <t>mass mailing 6 done at SRC</t>
  </si>
  <si>
    <t>undeliverable rate mail 6</t>
  </si>
  <si>
    <t>individual malings 6</t>
  </si>
  <si>
    <t>expected wave 6 response rate</t>
  </si>
  <si>
    <t>expected responses from mail 6</t>
  </si>
  <si>
    <t>expected completed mail Qs after mail 6</t>
  </si>
  <si>
    <t>total items printed with IDs</t>
  </si>
  <si>
    <t>total items printed without IDs</t>
  </si>
  <si>
    <t>summary</t>
  </si>
  <si>
    <t>total items to print</t>
  </si>
  <si>
    <t>with ID</t>
  </si>
  <si>
    <t>no ID, to SRC</t>
  </si>
  <si>
    <t>Respondent outgoing envelopes</t>
  </si>
  <si>
    <t>Respondent return envelopes</t>
  </si>
  <si>
    <t>Respondent questionnaires</t>
  </si>
  <si>
    <t>Respondent wave 1 cover letter</t>
  </si>
  <si>
    <t>Respondent wave 2 cover letter</t>
  </si>
  <si>
    <t>Respondent wave 3 cover letter</t>
  </si>
  <si>
    <t>Respondent reminder postcard</t>
  </si>
  <si>
    <t>Nonrespondent outgoing envelopes</t>
  </si>
  <si>
    <t>Nonrespondent return envelopes</t>
  </si>
  <si>
    <t>Nonrespondent questionnaires</t>
  </si>
  <si>
    <t>Nonrespondent wave 1 cover letter</t>
  </si>
  <si>
    <t>Nonrespondent wave 2 cover letter</t>
  </si>
  <si>
    <t>Nonrespondent wave 3 cover letter</t>
  </si>
  <si>
    <t>Nonrespondent reminder postcard</t>
  </si>
  <si>
    <t>Respondent endorsement letter</t>
  </si>
  <si>
    <t>Nonrespondent endorsement letter</t>
  </si>
  <si>
    <t>web instructions (all, SRO printing)</t>
  </si>
  <si>
    <t>stamp units (SRC purchase)</t>
  </si>
  <si>
    <t>total</t>
  </si>
  <si>
    <t>incentive cards</t>
  </si>
  <si>
    <t>EXPECTED DATES</t>
  </si>
  <si>
    <t>TOTAL</t>
  </si>
  <si>
    <t>72% of 1</t>
  </si>
  <si>
    <t>57% of 1</t>
  </si>
  <si>
    <t>6% of 1</t>
  </si>
  <si>
    <t>5.6 % of 1</t>
  </si>
  <si>
    <t>5.4% of 1</t>
  </si>
  <si>
    <t xml:space="preserve">04/01 (qnr) - 04/15 (computer </t>
  </si>
  <si>
    <t>apps) depending on availa-</t>
  </si>
  <si>
    <t xml:space="preserve">bility of the printed qnrs.and </t>
  </si>
  <si>
    <t xml:space="preserve">addresses, and also </t>
  </si>
  <si>
    <t xml:space="preserve">computer applications (Web </t>
  </si>
  <si>
    <t>Logging, Web survey, etc.)</t>
  </si>
  <si>
    <t>(04/09 - 04/18 expected)</t>
  </si>
  <si>
    <t>reminder mailing 1 / email reminder mailing 1</t>
  </si>
  <si>
    <t>reminder mailing 2 / email reminder mailing 2</t>
  </si>
  <si>
    <t>05/14 - 05/23 (plus 5 weeks from mailing 1)</t>
  </si>
  <si>
    <t>05/30 - 06/06 (plus 2 weeks from mailing 2)</t>
  </si>
  <si>
    <t>06/18 - 06/27 (plus 5 weeks from mailing 2)</t>
  </si>
  <si>
    <t>09/5 - 09/10</t>
  </si>
  <si>
    <t>10/03 - 10/08</t>
  </si>
  <si>
    <t>11/01 - 11/05</t>
  </si>
  <si>
    <t>Work Hours Needed</t>
  </si>
  <si>
    <t xml:space="preserve">27 seconds/mailing for </t>
  </si>
  <si>
    <t xml:space="preserve">8,133 pieces = 61 hrs + 4 </t>
  </si>
  <si>
    <t>for running/organizing/</t>
  </si>
  <si>
    <t>downtime = 65 hours.</t>
  </si>
  <si>
    <t xml:space="preserve">3 people @ 3 hrs./day </t>
  </si>
  <si>
    <t>over 7 days can do this.</t>
  </si>
  <si>
    <t>11 hours, so 2 people</t>
  </si>
  <si>
    <t>04/30 - 05/02 (plus 2 weeks from mailing 1)</t>
  </si>
  <si>
    <t xml:space="preserve">5,878 pieces = 44 hrs + 4 </t>
  </si>
  <si>
    <t>downtime = 48 hours.</t>
  </si>
  <si>
    <t xml:space="preserve">3 people @ 3 hrs./day over </t>
  </si>
  <si>
    <t>5.5 days can do this.</t>
  </si>
  <si>
    <t>15 per minute</t>
  </si>
  <si>
    <t>8 hours, so 2 people</t>
  </si>
  <si>
    <t>4,622 pieces = 35 hrs + 3</t>
  </si>
  <si>
    <t>downtime = 38 hours.</t>
  </si>
  <si>
    <t xml:space="preserve">2 people @ 4 hrs./day </t>
  </si>
  <si>
    <t>over 5 days can do this.</t>
  </si>
  <si>
    <t>6 hours total</t>
  </si>
  <si>
    <t>5 hours total</t>
  </si>
  <si>
    <t>1 person, 2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</si>
</sst>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wrapText="1"/>
    </xf>
    <xf numFmtId="1" fontId="0" fillId="0" borderId="0" xfId="0" applyNumberFormat="1"/>
    <xf numFmtId="0" fontId="3" fillId="0" borderId="0" xfId="0" applyFont="1" applyAlignment="1">
      <alignment wrapText="1"/>
    </xf>
    <xf numFmtId="0" fontId="2" fillId="0" borderId="0" xfId="0" applyFont="1"/>
    <xf numFmtId="1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3"/>
  <sheetViews>
    <sheetView tabSelected="1" workbookViewId="0">
      <selection activeCell="B56" sqref="B56"/>
    </sheetView>
  </sheetViews>
  <sheetFormatPr defaultRowHeight="12.75" x14ac:dyDescent="0.2"/>
  <cols>
    <col min="1" max="1" width="39.42578125" bestFit="1" customWidth="1"/>
    <col min="2" max="2" width="23" customWidth="1"/>
    <col min="3" max="3" width="37.7109375" bestFit="1" customWidth="1"/>
    <col min="4" max="4" width="8.28515625" customWidth="1"/>
    <col min="5" max="5" width="8.140625" customWidth="1"/>
    <col min="6" max="6" width="7" customWidth="1"/>
    <col min="7" max="7" width="6.85546875" customWidth="1"/>
    <col min="8" max="9" width="7" customWidth="1"/>
    <col min="10" max="10" width="8.5703125" customWidth="1"/>
    <col min="11" max="11" width="6.140625" customWidth="1"/>
    <col min="12" max="12" width="6.7109375" customWidth="1"/>
    <col min="13" max="13" width="5.85546875" customWidth="1"/>
    <col min="14" max="14" width="6.140625" customWidth="1"/>
    <col min="15" max="15" width="6.85546875" customWidth="1"/>
    <col min="16" max="16" width="8.140625" customWidth="1"/>
    <col min="17" max="17" width="9" customWidth="1"/>
    <col min="18" max="18" width="6.28515625" customWidth="1"/>
  </cols>
  <sheetData>
    <row r="1" spans="1:18" s="1" customFormat="1" ht="63.75" x14ac:dyDescent="0.2">
      <c r="A1" s="3" t="s">
        <v>79</v>
      </c>
      <c r="B1" s="3" t="s">
        <v>101</v>
      </c>
      <c r="D1" s="1" t="s">
        <v>80</v>
      </c>
      <c r="E1" s="1" t="s">
        <v>32</v>
      </c>
      <c r="F1" s="1" t="s">
        <v>33</v>
      </c>
      <c r="G1" s="1" t="s">
        <v>0</v>
      </c>
      <c r="H1" s="1" t="s">
        <v>34</v>
      </c>
      <c r="I1" s="1" t="s">
        <v>35</v>
      </c>
      <c r="J1" s="1" t="s">
        <v>36</v>
      </c>
      <c r="K1" s="1" t="s">
        <v>37</v>
      </c>
      <c r="L1" s="1" t="s">
        <v>1</v>
      </c>
      <c r="M1" s="1" t="s">
        <v>38</v>
      </c>
      <c r="N1" s="1" t="s">
        <v>39</v>
      </c>
      <c r="O1" s="1" t="s">
        <v>5</v>
      </c>
      <c r="P1" s="1" t="s">
        <v>2</v>
      </c>
      <c r="Q1" s="1" t="s">
        <v>3</v>
      </c>
      <c r="R1" s="1" t="s">
        <v>4</v>
      </c>
    </row>
    <row r="2" spans="1:18" x14ac:dyDescent="0.2">
      <c r="A2" t="s">
        <v>86</v>
      </c>
      <c r="B2" t="s">
        <v>102</v>
      </c>
      <c r="C2" s="4" t="s">
        <v>6</v>
      </c>
      <c r="D2" s="4">
        <f>SUM(E2+J2)</f>
        <v>8133</v>
      </c>
      <c r="E2">
        <v>4430</v>
      </c>
      <c r="F2">
        <v>4430</v>
      </c>
      <c r="G2">
        <v>4430</v>
      </c>
      <c r="H2">
        <v>4430</v>
      </c>
      <c r="I2">
        <v>4430</v>
      </c>
      <c r="J2">
        <v>3703</v>
      </c>
      <c r="K2">
        <v>3703</v>
      </c>
      <c r="L2">
        <v>3703</v>
      </c>
      <c r="M2">
        <v>3703</v>
      </c>
      <c r="N2">
        <v>3703</v>
      </c>
      <c r="O2">
        <f>P2</f>
        <v>8133</v>
      </c>
      <c r="P2">
        <f>F2+K2</f>
        <v>8133</v>
      </c>
      <c r="Q2">
        <f>P2</f>
        <v>8133</v>
      </c>
      <c r="R2">
        <f>P2</f>
        <v>8133</v>
      </c>
    </row>
    <row r="3" spans="1:18" x14ac:dyDescent="0.2">
      <c r="A3" t="s">
        <v>87</v>
      </c>
      <c r="B3" t="s">
        <v>103</v>
      </c>
      <c r="C3" t="s">
        <v>9</v>
      </c>
      <c r="E3">
        <v>0.1</v>
      </c>
      <c r="J3">
        <v>0.1</v>
      </c>
    </row>
    <row r="4" spans="1:18" x14ac:dyDescent="0.2">
      <c r="A4" t="s">
        <v>88</v>
      </c>
      <c r="B4" t="s">
        <v>104</v>
      </c>
      <c r="C4" t="s">
        <v>7</v>
      </c>
      <c r="E4">
        <f>(E2*E3)</f>
        <v>443</v>
      </c>
      <c r="F4">
        <v>0</v>
      </c>
      <c r="G4">
        <v>0</v>
      </c>
      <c r="H4">
        <v>0</v>
      </c>
      <c r="J4">
        <f>J2*J3</f>
        <v>370.3</v>
      </c>
      <c r="K4">
        <v>0</v>
      </c>
      <c r="L4">
        <v>0</v>
      </c>
      <c r="M4">
        <v>0</v>
      </c>
      <c r="O4">
        <f>E4+J4</f>
        <v>813.3</v>
      </c>
      <c r="P4">
        <v>0</v>
      </c>
      <c r="Q4">
        <v>0</v>
      </c>
      <c r="R4">
        <v>0</v>
      </c>
    </row>
    <row r="5" spans="1:18" x14ac:dyDescent="0.2">
      <c r="A5" t="s">
        <v>89</v>
      </c>
      <c r="B5" t="s">
        <v>105</v>
      </c>
      <c r="C5" t="s">
        <v>16</v>
      </c>
      <c r="E5">
        <f>0.3</f>
        <v>0.3</v>
      </c>
      <c r="J5">
        <v>0.25</v>
      </c>
    </row>
    <row r="6" spans="1:18" x14ac:dyDescent="0.2">
      <c r="A6" t="s">
        <v>90</v>
      </c>
      <c r="C6" t="s">
        <v>27</v>
      </c>
      <c r="E6">
        <f>E2*E5</f>
        <v>1329</v>
      </c>
      <c r="J6">
        <f>J2*J5</f>
        <v>925.75</v>
      </c>
    </row>
    <row r="7" spans="1:18" x14ac:dyDescent="0.2">
      <c r="A7" t="s">
        <v>91</v>
      </c>
      <c r="B7" t="s">
        <v>106</v>
      </c>
    </row>
    <row r="8" spans="1:18" x14ac:dyDescent="0.2">
      <c r="A8" t="s">
        <v>92</v>
      </c>
      <c r="B8" t="s">
        <v>107</v>
      </c>
    </row>
    <row r="10" spans="1:18" x14ac:dyDescent="0.2">
      <c r="A10" t="s">
        <v>109</v>
      </c>
      <c r="B10" t="s">
        <v>108</v>
      </c>
      <c r="C10" s="4" t="s">
        <v>93</v>
      </c>
    </row>
    <row r="11" spans="1:18" x14ac:dyDescent="0.2">
      <c r="B11" t="s">
        <v>114</v>
      </c>
      <c r="C11" s="4"/>
    </row>
    <row r="13" spans="1:18" x14ac:dyDescent="0.2">
      <c r="A13" t="s">
        <v>95</v>
      </c>
      <c r="B13" t="s">
        <v>102</v>
      </c>
      <c r="C13" s="4" t="s">
        <v>8</v>
      </c>
      <c r="D13" s="5">
        <f>SUM(E13+J13)</f>
        <v>5878.25</v>
      </c>
      <c r="E13">
        <f>E2-E6</f>
        <v>3101</v>
      </c>
      <c r="F13">
        <f>E13</f>
        <v>3101</v>
      </c>
      <c r="G13">
        <f>E13</f>
        <v>3101</v>
      </c>
      <c r="H13">
        <f>E13</f>
        <v>3101</v>
      </c>
      <c r="I13">
        <f>E13</f>
        <v>3101</v>
      </c>
      <c r="J13">
        <f>J2-J6</f>
        <v>2777.25</v>
      </c>
      <c r="K13">
        <f>J13</f>
        <v>2777.25</v>
      </c>
      <c r="L13">
        <f>J13</f>
        <v>2777.25</v>
      </c>
      <c r="M13">
        <f>J13</f>
        <v>2777.25</v>
      </c>
      <c r="N13">
        <f>J13</f>
        <v>2777.25</v>
      </c>
      <c r="O13">
        <f>E13+J13</f>
        <v>5878.25</v>
      </c>
      <c r="P13">
        <f>O13</f>
        <v>5878.25</v>
      </c>
      <c r="Q13">
        <f>O13</f>
        <v>5878.25</v>
      </c>
      <c r="R13">
        <f>O13</f>
        <v>5878.25</v>
      </c>
    </row>
    <row r="14" spans="1:18" x14ac:dyDescent="0.2">
      <c r="B14" t="s">
        <v>110</v>
      </c>
      <c r="C14" t="s">
        <v>10</v>
      </c>
      <c r="D14" t="s">
        <v>81</v>
      </c>
      <c r="E14">
        <f>0.075</f>
        <v>7.4999999999999997E-2</v>
      </c>
      <c r="J14">
        <v>7.4999999999999997E-2</v>
      </c>
    </row>
    <row r="15" spans="1:18" x14ac:dyDescent="0.2">
      <c r="B15" t="s">
        <v>104</v>
      </c>
      <c r="C15" t="s">
        <v>11</v>
      </c>
      <c r="E15">
        <f>E13*E14</f>
        <v>232.57499999999999</v>
      </c>
      <c r="F15">
        <v>0</v>
      </c>
      <c r="G15">
        <v>0</v>
      </c>
      <c r="H15">
        <v>0</v>
      </c>
      <c r="I15">
        <v>0</v>
      </c>
      <c r="J15">
        <f>J13*J14</f>
        <v>208.29374999999999</v>
      </c>
      <c r="K15">
        <v>0</v>
      </c>
      <c r="L15">
        <v>0</v>
      </c>
      <c r="M15">
        <v>0</v>
      </c>
      <c r="N15">
        <v>0</v>
      </c>
      <c r="O15">
        <f>E15+J15</f>
        <v>440.86874999999998</v>
      </c>
      <c r="P15">
        <v>0</v>
      </c>
      <c r="Q15">
        <v>0</v>
      </c>
      <c r="R15">
        <v>0</v>
      </c>
    </row>
    <row r="16" spans="1:18" x14ac:dyDescent="0.2">
      <c r="B16" t="s">
        <v>111</v>
      </c>
      <c r="C16" t="s">
        <v>17</v>
      </c>
      <c r="E16">
        <f>0.2</f>
        <v>0.2</v>
      </c>
      <c r="J16">
        <v>0.1</v>
      </c>
    </row>
    <row r="17" spans="1:18" x14ac:dyDescent="0.2">
      <c r="C17" t="s">
        <v>28</v>
      </c>
      <c r="E17">
        <f>E6+E2*(E16)</f>
        <v>2215</v>
      </c>
      <c r="J17">
        <f>J6+(J2*J16)</f>
        <v>1296.05</v>
      </c>
    </row>
    <row r="18" spans="1:18" x14ac:dyDescent="0.2">
      <c r="B18" t="s">
        <v>112</v>
      </c>
    </row>
    <row r="19" spans="1:18" x14ac:dyDescent="0.2">
      <c r="B19" t="s">
        <v>113</v>
      </c>
    </row>
    <row r="21" spans="1:18" x14ac:dyDescent="0.2">
      <c r="A21" t="s">
        <v>96</v>
      </c>
      <c r="B21" t="s">
        <v>115</v>
      </c>
      <c r="C21" s="4" t="s">
        <v>94</v>
      </c>
    </row>
    <row r="22" spans="1:18" x14ac:dyDescent="0.2">
      <c r="B22" t="s">
        <v>114</v>
      </c>
      <c r="C22" s="4"/>
    </row>
    <row r="24" spans="1:18" x14ac:dyDescent="0.2">
      <c r="A24" t="s">
        <v>97</v>
      </c>
      <c r="B24" t="s">
        <v>102</v>
      </c>
      <c r="C24" s="4" t="s">
        <v>12</v>
      </c>
      <c r="D24" s="5">
        <f>SUM(E24+J24)</f>
        <v>4621.95</v>
      </c>
      <c r="E24">
        <f>E2-E17</f>
        <v>2215</v>
      </c>
      <c r="F24">
        <f>E24</f>
        <v>2215</v>
      </c>
      <c r="G24">
        <f>E24</f>
        <v>2215</v>
      </c>
      <c r="H24">
        <f>E24</f>
        <v>2215</v>
      </c>
      <c r="I24">
        <f>E24</f>
        <v>2215</v>
      </c>
      <c r="J24">
        <f>J2-J17</f>
        <v>2406.9499999999998</v>
      </c>
      <c r="K24">
        <f>J24</f>
        <v>2406.9499999999998</v>
      </c>
      <c r="L24">
        <f>J24</f>
        <v>2406.9499999999998</v>
      </c>
      <c r="M24">
        <f>J24</f>
        <v>2406.9499999999998</v>
      </c>
      <c r="N24">
        <f>J24</f>
        <v>2406.9499999999998</v>
      </c>
      <c r="O24">
        <f>E24+J24</f>
        <v>4621.95</v>
      </c>
      <c r="P24">
        <f>O24</f>
        <v>4621.95</v>
      </c>
      <c r="Q24">
        <f>O24</f>
        <v>4621.95</v>
      </c>
      <c r="R24">
        <f>O24</f>
        <v>4621.95</v>
      </c>
    </row>
    <row r="25" spans="1:18" x14ac:dyDescent="0.2">
      <c r="B25" t="s">
        <v>116</v>
      </c>
      <c r="C25" t="s">
        <v>13</v>
      </c>
      <c r="D25" t="s">
        <v>82</v>
      </c>
      <c r="E25">
        <v>0.05</v>
      </c>
      <c r="J25">
        <v>0.05</v>
      </c>
    </row>
    <row r="26" spans="1:18" x14ac:dyDescent="0.2">
      <c r="B26" t="s">
        <v>104</v>
      </c>
      <c r="C26" t="s">
        <v>14</v>
      </c>
      <c r="E26">
        <f>E24*E25</f>
        <v>110.75</v>
      </c>
      <c r="F26">
        <v>0</v>
      </c>
      <c r="G26">
        <v>0</v>
      </c>
      <c r="H26">
        <v>0</v>
      </c>
      <c r="I26">
        <v>0</v>
      </c>
      <c r="J26">
        <f>J24*J25</f>
        <v>120.3475</v>
      </c>
      <c r="K26">
        <v>0</v>
      </c>
      <c r="L26">
        <v>0</v>
      </c>
      <c r="M26">
        <v>0</v>
      </c>
      <c r="N26">
        <v>0</v>
      </c>
      <c r="O26">
        <f>E26+J26</f>
        <v>231.0975</v>
      </c>
      <c r="P26">
        <v>0</v>
      </c>
      <c r="Q26">
        <v>0</v>
      </c>
      <c r="R26">
        <v>0</v>
      </c>
    </row>
    <row r="27" spans="1:18" x14ac:dyDescent="0.2">
      <c r="B27" t="s">
        <v>117</v>
      </c>
      <c r="C27" t="s">
        <v>15</v>
      </c>
      <c r="E27">
        <v>0.1</v>
      </c>
      <c r="J27">
        <v>0.05</v>
      </c>
    </row>
    <row r="28" spans="1:18" x14ac:dyDescent="0.2">
      <c r="C28" t="s">
        <v>29</v>
      </c>
      <c r="E28">
        <f>E17+(E2*E27)</f>
        <v>2658</v>
      </c>
      <c r="J28">
        <f>J17+(J2*J27)</f>
        <v>1481.2</v>
      </c>
    </row>
    <row r="29" spans="1:18" x14ac:dyDescent="0.2">
      <c r="B29" t="s">
        <v>118</v>
      </c>
    </row>
    <row r="30" spans="1:18" x14ac:dyDescent="0.2">
      <c r="B30" t="s">
        <v>119</v>
      </c>
    </row>
    <row r="32" spans="1:18" x14ac:dyDescent="0.2">
      <c r="C32" t="s">
        <v>18</v>
      </c>
      <c r="E32">
        <f>E2-E28</f>
        <v>1772</v>
      </c>
      <c r="J32">
        <f>J2-J28</f>
        <v>2221.8000000000002</v>
      </c>
    </row>
    <row r="33" spans="1:18" x14ac:dyDescent="0.2">
      <c r="C33" t="s">
        <v>19</v>
      </c>
      <c r="E33">
        <v>0.9</v>
      </c>
      <c r="J33">
        <v>0.85</v>
      </c>
    </row>
    <row r="34" spans="1:18" x14ac:dyDescent="0.2">
      <c r="C34" t="s">
        <v>20</v>
      </c>
      <c r="E34">
        <f>E32*E33</f>
        <v>1594.8</v>
      </c>
      <c r="J34">
        <f>J32*J33</f>
        <v>1888.5300000000002</v>
      </c>
    </row>
    <row r="35" spans="1:18" x14ac:dyDescent="0.2">
      <c r="C35" t="s">
        <v>21</v>
      </c>
      <c r="E35">
        <f>E32-E34</f>
        <v>177.20000000000005</v>
      </c>
      <c r="J35">
        <f>J32-J34</f>
        <v>333.27</v>
      </c>
    </row>
    <row r="37" spans="1:18" x14ac:dyDescent="0.2">
      <c r="C37" t="s">
        <v>24</v>
      </c>
      <c r="E37">
        <v>0.2</v>
      </c>
      <c r="J37">
        <v>0.2</v>
      </c>
    </row>
    <row r="38" spans="1:18" x14ac:dyDescent="0.2">
      <c r="C38" t="s">
        <v>25</v>
      </c>
      <c r="E38">
        <f>E34*E37</f>
        <v>318.96000000000004</v>
      </c>
      <c r="F38">
        <f>E38</f>
        <v>318.96000000000004</v>
      </c>
      <c r="G38">
        <f>E38</f>
        <v>318.96000000000004</v>
      </c>
      <c r="H38">
        <f>E38</f>
        <v>318.96000000000004</v>
      </c>
      <c r="I38">
        <f>E38</f>
        <v>318.96000000000004</v>
      </c>
      <c r="J38">
        <f>J34*J37</f>
        <v>377.70600000000007</v>
      </c>
      <c r="K38">
        <f>J38</f>
        <v>377.70600000000007</v>
      </c>
      <c r="L38">
        <f>J38</f>
        <v>377.70600000000007</v>
      </c>
      <c r="M38">
        <f>J38</f>
        <v>377.70600000000007</v>
      </c>
      <c r="N38">
        <f>J38</f>
        <v>377.70600000000007</v>
      </c>
      <c r="O38">
        <f>E38+J38</f>
        <v>696.66600000000017</v>
      </c>
      <c r="P38">
        <f>O38</f>
        <v>696.66600000000017</v>
      </c>
      <c r="Q38">
        <f>O38</f>
        <v>696.66600000000017</v>
      </c>
      <c r="R38">
        <f>O38</f>
        <v>696.66600000000017</v>
      </c>
    </row>
    <row r="40" spans="1:18" x14ac:dyDescent="0.2">
      <c r="A40" t="s">
        <v>98</v>
      </c>
      <c r="B40" t="s">
        <v>120</v>
      </c>
      <c r="C40" s="4" t="s">
        <v>22</v>
      </c>
      <c r="D40" s="5">
        <f>SUM(E40+J40)</f>
        <v>510.47</v>
      </c>
      <c r="E40">
        <f>E35</f>
        <v>177.20000000000005</v>
      </c>
      <c r="F40">
        <f>E40</f>
        <v>177.20000000000005</v>
      </c>
      <c r="G40">
        <f>E40</f>
        <v>177.20000000000005</v>
      </c>
      <c r="H40">
        <f>E40</f>
        <v>177.20000000000005</v>
      </c>
      <c r="I40">
        <f>E40</f>
        <v>177.20000000000005</v>
      </c>
      <c r="J40">
        <f>J35</f>
        <v>333.27</v>
      </c>
      <c r="K40">
        <f>J40</f>
        <v>333.27</v>
      </c>
      <c r="L40">
        <f>J40</f>
        <v>333.27</v>
      </c>
      <c r="M40">
        <f>J40</f>
        <v>333.27</v>
      </c>
      <c r="N40">
        <f>J40</f>
        <v>333.27</v>
      </c>
      <c r="O40">
        <f>E40+J40</f>
        <v>510.47</v>
      </c>
      <c r="P40">
        <f>O40</f>
        <v>510.47</v>
      </c>
      <c r="Q40">
        <f>O40</f>
        <v>510.47</v>
      </c>
      <c r="R40">
        <f>O40</f>
        <v>510.47</v>
      </c>
    </row>
    <row r="41" spans="1:18" x14ac:dyDescent="0.2">
      <c r="B41" t="s">
        <v>122</v>
      </c>
      <c r="C41" t="s">
        <v>23</v>
      </c>
      <c r="D41" t="s">
        <v>83</v>
      </c>
      <c r="E41">
        <v>0.05</v>
      </c>
      <c r="J41">
        <v>0.05</v>
      </c>
    </row>
    <row r="42" spans="1:18" x14ac:dyDescent="0.2">
      <c r="C42" t="s">
        <v>26</v>
      </c>
      <c r="E42">
        <f>E40*E41</f>
        <v>8.860000000000003</v>
      </c>
      <c r="F42">
        <v>0</v>
      </c>
      <c r="G42">
        <v>0</v>
      </c>
      <c r="H42">
        <v>0</v>
      </c>
      <c r="I42">
        <v>0</v>
      </c>
      <c r="J42">
        <f>J40*J41</f>
        <v>16.663499999999999</v>
      </c>
      <c r="K42">
        <v>0</v>
      </c>
      <c r="L42">
        <v>0</v>
      </c>
      <c r="M42">
        <v>0</v>
      </c>
      <c r="N42">
        <v>0</v>
      </c>
      <c r="O42">
        <f>E42+J42</f>
        <v>25.523500000000002</v>
      </c>
      <c r="P42">
        <v>0</v>
      </c>
      <c r="Q42">
        <v>0</v>
      </c>
      <c r="R42">
        <v>0</v>
      </c>
    </row>
    <row r="43" spans="1:18" x14ac:dyDescent="0.2">
      <c r="C43" t="s">
        <v>46</v>
      </c>
      <c r="E43">
        <v>0.1</v>
      </c>
      <c r="J43">
        <v>0.1</v>
      </c>
    </row>
    <row r="44" spans="1:18" x14ac:dyDescent="0.2">
      <c r="C44" t="s">
        <v>43</v>
      </c>
      <c r="E44">
        <f>E40*E43</f>
        <v>17.720000000000006</v>
      </c>
      <c r="J44">
        <f>J40*J43</f>
        <v>33.326999999999998</v>
      </c>
    </row>
    <row r="45" spans="1:18" x14ac:dyDescent="0.2">
      <c r="C45" t="s">
        <v>30</v>
      </c>
      <c r="E45">
        <f>E28+E44</f>
        <v>2675.72</v>
      </c>
      <c r="J45">
        <f>J28+J44</f>
        <v>1514.527</v>
      </c>
    </row>
    <row r="47" spans="1:18" x14ac:dyDescent="0.2">
      <c r="A47" t="s">
        <v>99</v>
      </c>
      <c r="B47" t="s">
        <v>120</v>
      </c>
      <c r="C47" s="4" t="s">
        <v>31</v>
      </c>
      <c r="D47" s="5">
        <f>SUM(E47+J47)</f>
        <v>459.423</v>
      </c>
      <c r="E47">
        <f>E40*(1-E43)</f>
        <v>159.48000000000005</v>
      </c>
      <c r="F47">
        <f>E47</f>
        <v>159.48000000000005</v>
      </c>
      <c r="G47">
        <f>E47</f>
        <v>159.48000000000005</v>
      </c>
      <c r="H47">
        <f>E47</f>
        <v>159.48000000000005</v>
      </c>
      <c r="I47">
        <f>E47</f>
        <v>159.48000000000005</v>
      </c>
      <c r="J47">
        <f>J40*(1-J43)</f>
        <v>299.94299999999998</v>
      </c>
      <c r="K47">
        <f>J47</f>
        <v>299.94299999999998</v>
      </c>
      <c r="L47">
        <f>J47</f>
        <v>299.94299999999998</v>
      </c>
      <c r="M47">
        <f>J47</f>
        <v>299.94299999999998</v>
      </c>
      <c r="N47">
        <f>J47</f>
        <v>299.94299999999998</v>
      </c>
      <c r="O47">
        <f>E47+J47</f>
        <v>459.423</v>
      </c>
      <c r="P47">
        <f>O47</f>
        <v>459.423</v>
      </c>
      <c r="Q47">
        <f>O47</f>
        <v>459.423</v>
      </c>
      <c r="R47">
        <f>O47</f>
        <v>459.423</v>
      </c>
    </row>
    <row r="48" spans="1:18" x14ac:dyDescent="0.2">
      <c r="B48" t="s">
        <v>122</v>
      </c>
      <c r="C48" t="s">
        <v>40</v>
      </c>
      <c r="D48" t="s">
        <v>84</v>
      </c>
      <c r="E48">
        <v>0.05</v>
      </c>
      <c r="J48">
        <v>0.05</v>
      </c>
    </row>
    <row r="49" spans="1:18" x14ac:dyDescent="0.2">
      <c r="C49" t="s">
        <v>41</v>
      </c>
      <c r="E49">
        <f>E47*E48</f>
        <v>7.9740000000000029</v>
      </c>
      <c r="F49">
        <v>0</v>
      </c>
      <c r="G49">
        <v>0</v>
      </c>
      <c r="H49">
        <v>0</v>
      </c>
      <c r="I49">
        <v>0</v>
      </c>
      <c r="J49">
        <f>J47*J48</f>
        <v>14.99715</v>
      </c>
      <c r="K49">
        <v>0</v>
      </c>
      <c r="L49">
        <v>0</v>
      </c>
      <c r="M49">
        <v>0</v>
      </c>
      <c r="N49">
        <v>0</v>
      </c>
      <c r="O49">
        <f>E49+J49</f>
        <v>22.971150000000002</v>
      </c>
      <c r="P49">
        <v>0</v>
      </c>
      <c r="Q49">
        <v>0</v>
      </c>
      <c r="R49">
        <v>0</v>
      </c>
    </row>
    <row r="50" spans="1:18" x14ac:dyDescent="0.2">
      <c r="C50" t="s">
        <v>42</v>
      </c>
      <c r="E50">
        <v>0.05</v>
      </c>
      <c r="J50">
        <v>0.05</v>
      </c>
    </row>
    <row r="51" spans="1:18" x14ac:dyDescent="0.2">
      <c r="C51" t="s">
        <v>44</v>
      </c>
      <c r="E51">
        <f>E47*E50</f>
        <v>7.9740000000000029</v>
      </c>
      <c r="J51">
        <f>J47*J50</f>
        <v>14.99715</v>
      </c>
    </row>
    <row r="52" spans="1:18" x14ac:dyDescent="0.2">
      <c r="C52" t="s">
        <v>45</v>
      </c>
      <c r="E52">
        <f>E45+E51</f>
        <v>2683.694</v>
      </c>
      <c r="J52">
        <f>J45+J51</f>
        <v>1529.52415</v>
      </c>
    </row>
    <row r="54" spans="1:18" x14ac:dyDescent="0.2">
      <c r="A54" t="s">
        <v>100</v>
      </c>
      <c r="B54" t="s">
        <v>121</v>
      </c>
      <c r="C54" s="4" t="s">
        <v>47</v>
      </c>
      <c r="D54" s="5">
        <f>SUM(E54+J54)</f>
        <v>436.45185000000004</v>
      </c>
      <c r="E54">
        <f>E47-E51</f>
        <v>151.50600000000006</v>
      </c>
      <c r="F54">
        <f>E54</f>
        <v>151.50600000000006</v>
      </c>
      <c r="G54">
        <f>E54</f>
        <v>151.50600000000006</v>
      </c>
      <c r="H54">
        <f>E54</f>
        <v>151.50600000000006</v>
      </c>
      <c r="I54">
        <f>E54</f>
        <v>151.50600000000006</v>
      </c>
      <c r="J54">
        <f>J47-J51</f>
        <v>284.94585000000001</v>
      </c>
      <c r="K54">
        <f>J54</f>
        <v>284.94585000000001</v>
      </c>
      <c r="L54">
        <f>J54</f>
        <v>284.94585000000001</v>
      </c>
      <c r="M54">
        <f>J54</f>
        <v>284.94585000000001</v>
      </c>
      <c r="N54">
        <f>J54</f>
        <v>284.94585000000001</v>
      </c>
      <c r="O54">
        <f>E54+J54</f>
        <v>436.45185000000004</v>
      </c>
      <c r="P54">
        <f>O54</f>
        <v>436.45185000000004</v>
      </c>
      <c r="Q54">
        <f>O54</f>
        <v>436.45185000000004</v>
      </c>
      <c r="R54">
        <f>O54</f>
        <v>436.45185000000004</v>
      </c>
    </row>
    <row r="55" spans="1:18" x14ac:dyDescent="0.2">
      <c r="B55" t="s">
        <v>122</v>
      </c>
      <c r="C55" t="s">
        <v>48</v>
      </c>
      <c r="D55" t="s">
        <v>85</v>
      </c>
      <c r="E55">
        <v>0.05</v>
      </c>
      <c r="J55">
        <v>0.05</v>
      </c>
    </row>
    <row r="56" spans="1:18" x14ac:dyDescent="0.2">
      <c r="C56" t="s">
        <v>49</v>
      </c>
      <c r="E56">
        <f>E54*E55</f>
        <v>7.575300000000003</v>
      </c>
      <c r="F56">
        <v>0</v>
      </c>
      <c r="G56">
        <v>0</v>
      </c>
      <c r="H56">
        <v>0</v>
      </c>
      <c r="I56">
        <v>0</v>
      </c>
      <c r="J56">
        <f>J54*J55</f>
        <v>14.2472925</v>
      </c>
      <c r="K56">
        <v>0</v>
      </c>
      <c r="L56">
        <v>0</v>
      </c>
      <c r="M56">
        <v>0</v>
      </c>
      <c r="N56">
        <v>0</v>
      </c>
      <c r="O56">
        <f>E56+J56</f>
        <v>21.822592500000003</v>
      </c>
      <c r="P56">
        <v>0</v>
      </c>
      <c r="Q56">
        <v>0</v>
      </c>
      <c r="R56">
        <v>0</v>
      </c>
    </row>
    <row r="57" spans="1:18" x14ac:dyDescent="0.2">
      <c r="C57" t="s">
        <v>50</v>
      </c>
      <c r="E57">
        <v>0.01</v>
      </c>
      <c r="J57">
        <v>0.01</v>
      </c>
    </row>
    <row r="58" spans="1:18" x14ac:dyDescent="0.2">
      <c r="C58" t="s">
        <v>51</v>
      </c>
      <c r="E58">
        <f>E54*E57</f>
        <v>1.5150600000000005</v>
      </c>
      <c r="J58">
        <f>J54*J57</f>
        <v>2.8494585000000003</v>
      </c>
    </row>
    <row r="59" spans="1:18" x14ac:dyDescent="0.2">
      <c r="C59" t="s">
        <v>52</v>
      </c>
      <c r="E59">
        <f>E52+E58</f>
        <v>2685.2090600000001</v>
      </c>
      <c r="J59">
        <f>J52+J58</f>
        <v>1532.3736085</v>
      </c>
    </row>
    <row r="63" spans="1:18" x14ac:dyDescent="0.2">
      <c r="C63" t="s">
        <v>55</v>
      </c>
    </row>
    <row r="64" spans="1:18" s="2" customFormat="1" x14ac:dyDescent="0.2">
      <c r="C64" s="2" t="s">
        <v>56</v>
      </c>
      <c r="E64" s="2">
        <f t="shared" ref="E64:R64" si="0">E2+E4+E13+E15+E24+E26+E38+E40+E42+E47+E49+E54+E56</f>
        <v>11363.880300000001</v>
      </c>
      <c r="F64" s="2">
        <f t="shared" si="0"/>
        <v>10553.145999999999</v>
      </c>
      <c r="G64" s="2">
        <f t="shared" si="0"/>
        <v>10553.145999999999</v>
      </c>
      <c r="H64" s="2">
        <f t="shared" si="0"/>
        <v>10553.145999999999</v>
      </c>
      <c r="I64" s="2">
        <f t="shared" si="0"/>
        <v>10553.145999999999</v>
      </c>
      <c r="J64" s="2">
        <f t="shared" si="0"/>
        <v>10927.914042500001</v>
      </c>
      <c r="K64" s="2">
        <f t="shared" si="0"/>
        <v>10183.064850000001</v>
      </c>
      <c r="L64" s="2">
        <f t="shared" si="0"/>
        <v>10183.064850000001</v>
      </c>
      <c r="M64" s="2">
        <f t="shared" si="0"/>
        <v>10183.064850000001</v>
      </c>
      <c r="N64" s="2">
        <f t="shared" si="0"/>
        <v>10183.064850000001</v>
      </c>
      <c r="O64" s="2">
        <f t="shared" si="0"/>
        <v>22291.794342500001</v>
      </c>
      <c r="P64" s="2">
        <f t="shared" si="0"/>
        <v>20736.210850000003</v>
      </c>
      <c r="Q64" s="2">
        <f t="shared" si="0"/>
        <v>20736.210850000003</v>
      </c>
      <c r="R64" s="2">
        <f t="shared" si="0"/>
        <v>20736.210850000003</v>
      </c>
    </row>
    <row r="65" spans="3:18" s="2" customFormat="1" x14ac:dyDescent="0.2">
      <c r="C65" s="2" t="s">
        <v>54</v>
      </c>
      <c r="E65" s="2">
        <f t="shared" ref="E65:R65" si="1">E4+E15+E26+E38+E40+E42+E47+E49+E54+E56</f>
        <v>1617.8803</v>
      </c>
      <c r="F65" s="2">
        <f t="shared" si="1"/>
        <v>807.14600000000019</v>
      </c>
      <c r="G65" s="2">
        <f t="shared" si="1"/>
        <v>807.14600000000019</v>
      </c>
      <c r="H65" s="2">
        <f t="shared" si="1"/>
        <v>807.14600000000019</v>
      </c>
      <c r="I65" s="2">
        <f t="shared" si="1"/>
        <v>807.14600000000019</v>
      </c>
      <c r="J65" s="2">
        <f t="shared" si="1"/>
        <v>2040.7140425</v>
      </c>
      <c r="K65" s="2">
        <f t="shared" si="1"/>
        <v>1295.8648500000002</v>
      </c>
      <c r="L65" s="2">
        <f t="shared" si="1"/>
        <v>1295.8648500000002</v>
      </c>
      <c r="M65" s="2">
        <f t="shared" si="1"/>
        <v>1295.8648500000002</v>
      </c>
      <c r="N65" s="2">
        <f t="shared" si="1"/>
        <v>1295.8648500000002</v>
      </c>
      <c r="O65" s="2">
        <f t="shared" si="1"/>
        <v>3658.5943425</v>
      </c>
      <c r="P65" s="2">
        <f t="shared" si="1"/>
        <v>2103.0108500000001</v>
      </c>
      <c r="Q65" s="2">
        <f t="shared" si="1"/>
        <v>2103.0108500000001</v>
      </c>
      <c r="R65" s="2">
        <f t="shared" si="1"/>
        <v>2103.0108500000001</v>
      </c>
    </row>
    <row r="66" spans="3:18" s="2" customFormat="1" x14ac:dyDescent="0.2">
      <c r="C66" s="2" t="s">
        <v>53</v>
      </c>
      <c r="E66" s="2">
        <f>E64-E65</f>
        <v>9746</v>
      </c>
      <c r="F66" s="2">
        <f t="shared" ref="F66:N66" si="2">F64-F65</f>
        <v>9745.9999999999982</v>
      </c>
      <c r="G66" s="2">
        <f t="shared" si="2"/>
        <v>9745.9999999999982</v>
      </c>
      <c r="H66" s="2">
        <f t="shared" si="2"/>
        <v>9745.9999999999982</v>
      </c>
      <c r="I66" s="2">
        <f t="shared" si="2"/>
        <v>9745.9999999999982</v>
      </c>
      <c r="J66" s="2">
        <f t="shared" si="2"/>
        <v>8887.2000000000007</v>
      </c>
      <c r="K66" s="2">
        <f t="shared" si="2"/>
        <v>8887.2000000000007</v>
      </c>
      <c r="L66" s="2">
        <f t="shared" si="2"/>
        <v>8887.2000000000007</v>
      </c>
      <c r="M66" s="2">
        <f t="shared" si="2"/>
        <v>8887.2000000000007</v>
      </c>
      <c r="N66" s="2">
        <f t="shared" si="2"/>
        <v>8887.2000000000007</v>
      </c>
      <c r="O66" s="2">
        <f>O64-O65</f>
        <v>18633.2</v>
      </c>
      <c r="P66" s="2">
        <f>P64-P65</f>
        <v>18633.200000000004</v>
      </c>
      <c r="Q66" s="2">
        <f>Q64-Q65</f>
        <v>18633.200000000004</v>
      </c>
      <c r="R66" s="2">
        <f>R64-R65</f>
        <v>18633.200000000004</v>
      </c>
    </row>
    <row r="67" spans="3:18" s="2" customFormat="1" x14ac:dyDescent="0.2"/>
    <row r="68" spans="3:18" s="2" customFormat="1" x14ac:dyDescent="0.2"/>
    <row r="69" spans="3:18" s="2" customFormat="1" x14ac:dyDescent="0.2"/>
    <row r="70" spans="3:18" s="1" customFormat="1" ht="38.25" x14ac:dyDescent="0.2">
      <c r="E70" s="1" t="s">
        <v>77</v>
      </c>
      <c r="F70" s="1" t="s">
        <v>57</v>
      </c>
      <c r="G70" s="1" t="s">
        <v>58</v>
      </c>
    </row>
    <row r="71" spans="3:18" x14ac:dyDescent="0.2">
      <c r="C71" s="2" t="s">
        <v>55</v>
      </c>
      <c r="D71" s="2"/>
    </row>
    <row r="72" spans="3:18" x14ac:dyDescent="0.2">
      <c r="C72" s="2" t="s">
        <v>59</v>
      </c>
      <c r="D72" s="2"/>
      <c r="E72" s="2">
        <f>E64</f>
        <v>11363.880300000001</v>
      </c>
      <c r="F72" s="2">
        <f>E66</f>
        <v>9746</v>
      </c>
      <c r="G72" s="2">
        <f>E65</f>
        <v>1617.8803</v>
      </c>
    </row>
    <row r="73" spans="3:18" x14ac:dyDescent="0.2">
      <c r="C73" s="2" t="s">
        <v>60</v>
      </c>
      <c r="D73" s="2"/>
      <c r="E73" s="2">
        <f>F64</f>
        <v>10553.145999999999</v>
      </c>
      <c r="F73" s="2">
        <f>F66</f>
        <v>9745.9999999999982</v>
      </c>
      <c r="G73" s="2">
        <f>F65</f>
        <v>807.14600000000019</v>
      </c>
    </row>
    <row r="74" spans="3:18" x14ac:dyDescent="0.2">
      <c r="C74" s="2" t="s">
        <v>61</v>
      </c>
      <c r="D74" s="2"/>
      <c r="E74" s="2">
        <f>G64</f>
        <v>10553.145999999999</v>
      </c>
      <c r="F74" s="2">
        <f>G66</f>
        <v>9745.9999999999982</v>
      </c>
      <c r="G74" s="2">
        <f>G65</f>
        <v>807.14600000000019</v>
      </c>
    </row>
    <row r="75" spans="3:18" x14ac:dyDescent="0.2">
      <c r="C75" s="2" t="s">
        <v>62</v>
      </c>
      <c r="D75" s="2"/>
      <c r="E75">
        <f>F75+G75</f>
        <v>4630</v>
      </c>
      <c r="F75">
        <f>H2</f>
        <v>4430</v>
      </c>
      <c r="G75">
        <v>200</v>
      </c>
    </row>
    <row r="76" spans="3:18" x14ac:dyDescent="0.2">
      <c r="C76" s="2" t="s">
        <v>63</v>
      </c>
      <c r="D76" s="2"/>
      <c r="E76">
        <f>F76+G76</f>
        <v>3251</v>
      </c>
      <c r="F76">
        <f>H13</f>
        <v>3101</v>
      </c>
      <c r="G76">
        <v>150</v>
      </c>
    </row>
    <row r="77" spans="3:18" x14ac:dyDescent="0.2">
      <c r="C77" s="2" t="s">
        <v>64</v>
      </c>
      <c r="D77" s="2"/>
      <c r="E77">
        <f>F77+G77</f>
        <v>2315</v>
      </c>
      <c r="F77">
        <f>H24</f>
        <v>2215</v>
      </c>
      <c r="G77">
        <v>100</v>
      </c>
    </row>
    <row r="78" spans="3:18" x14ac:dyDescent="0.2">
      <c r="C78" s="2" t="s">
        <v>65</v>
      </c>
      <c r="D78" s="2"/>
      <c r="E78" s="2">
        <f>E72*0.9</f>
        <v>10227.492270000001</v>
      </c>
      <c r="F78" s="2">
        <f>F72*0.9</f>
        <v>8771.4</v>
      </c>
      <c r="G78" s="2">
        <f>F73*0.9</f>
        <v>8771.3999999999978</v>
      </c>
    </row>
    <row r="79" spans="3:18" x14ac:dyDescent="0.2">
      <c r="C79" s="2" t="s">
        <v>73</v>
      </c>
      <c r="D79" s="2"/>
      <c r="E79" s="2">
        <f>F79+G79</f>
        <v>10553.145999999999</v>
      </c>
      <c r="F79" s="2">
        <f>F73</f>
        <v>9745.9999999999982</v>
      </c>
      <c r="G79" s="2">
        <f>G73</f>
        <v>807.14600000000019</v>
      </c>
    </row>
    <row r="81" spans="3:7" x14ac:dyDescent="0.2">
      <c r="C81" s="2" t="s">
        <v>66</v>
      </c>
      <c r="D81" s="2"/>
      <c r="E81" s="2">
        <f>J64</f>
        <v>10927.914042500001</v>
      </c>
      <c r="F81" s="2">
        <f>J66</f>
        <v>8887.2000000000007</v>
      </c>
      <c r="G81" s="2">
        <f>J65</f>
        <v>2040.7140425</v>
      </c>
    </row>
    <row r="82" spans="3:7" x14ac:dyDescent="0.2">
      <c r="C82" s="2" t="s">
        <v>67</v>
      </c>
      <c r="D82" s="2"/>
      <c r="E82" s="2">
        <f>K64</f>
        <v>10183.064850000001</v>
      </c>
      <c r="F82" s="2">
        <f>K66</f>
        <v>8887.2000000000007</v>
      </c>
      <c r="G82" s="2">
        <f>K64</f>
        <v>10183.064850000001</v>
      </c>
    </row>
    <row r="83" spans="3:7" x14ac:dyDescent="0.2">
      <c r="C83" s="2" t="s">
        <v>68</v>
      </c>
      <c r="D83" s="2"/>
      <c r="E83" s="2">
        <f>L64</f>
        <v>10183.064850000001</v>
      </c>
      <c r="F83" s="2">
        <f>L66</f>
        <v>8887.2000000000007</v>
      </c>
      <c r="G83" s="2">
        <f>L65</f>
        <v>1295.8648500000002</v>
      </c>
    </row>
    <row r="84" spans="3:7" x14ac:dyDescent="0.2">
      <c r="C84" s="2" t="s">
        <v>69</v>
      </c>
      <c r="D84" s="2"/>
      <c r="E84">
        <f>F84+G84</f>
        <v>3873</v>
      </c>
      <c r="F84">
        <f>M2</f>
        <v>3703</v>
      </c>
      <c r="G84">
        <v>170</v>
      </c>
    </row>
    <row r="85" spans="3:7" x14ac:dyDescent="0.2">
      <c r="C85" s="2" t="s">
        <v>70</v>
      </c>
      <c r="D85" s="2"/>
      <c r="E85" s="2">
        <f>F85+G85</f>
        <v>2917.25</v>
      </c>
      <c r="F85" s="2">
        <f>M13</f>
        <v>2777.25</v>
      </c>
      <c r="G85">
        <v>140</v>
      </c>
    </row>
    <row r="86" spans="3:7" x14ac:dyDescent="0.2">
      <c r="C86" s="2" t="s">
        <v>71</v>
      </c>
      <c r="D86" s="2"/>
      <c r="E86" s="2">
        <f>F86+G86</f>
        <v>2526.9499999999998</v>
      </c>
      <c r="F86" s="2">
        <f>M24</f>
        <v>2406.9499999999998</v>
      </c>
      <c r="G86">
        <v>120</v>
      </c>
    </row>
    <row r="87" spans="3:7" x14ac:dyDescent="0.2">
      <c r="C87" s="2" t="s">
        <v>72</v>
      </c>
      <c r="D87" s="2"/>
      <c r="E87" s="2">
        <f>G87+F87</f>
        <v>9835.1226382500008</v>
      </c>
      <c r="F87" s="2">
        <f>F81*0.9</f>
        <v>7998.4800000000005</v>
      </c>
      <c r="G87" s="2">
        <f>G81*0.9</f>
        <v>1836.6426382500001</v>
      </c>
    </row>
    <row r="88" spans="3:7" x14ac:dyDescent="0.2">
      <c r="C88" s="2" t="s">
        <v>74</v>
      </c>
      <c r="D88" s="2"/>
      <c r="E88" s="2">
        <f>E82</f>
        <v>10183.064850000001</v>
      </c>
      <c r="F88" s="2">
        <f>F82</f>
        <v>8887.2000000000007</v>
      </c>
      <c r="G88" s="2">
        <f>G82</f>
        <v>10183.064850000001</v>
      </c>
    </row>
    <row r="89" spans="3:7" x14ac:dyDescent="0.2">
      <c r="C89" s="2"/>
      <c r="D89" s="2"/>
      <c r="E89" s="2"/>
      <c r="F89" s="2"/>
      <c r="G89" s="2"/>
    </row>
    <row r="90" spans="3:7" x14ac:dyDescent="0.2">
      <c r="C90" s="2" t="s">
        <v>78</v>
      </c>
      <c r="D90" s="2"/>
      <c r="E90" s="2">
        <f>P2+P13</f>
        <v>14011.25</v>
      </c>
      <c r="F90" s="2"/>
      <c r="G90" s="2"/>
    </row>
    <row r="92" spans="3:7" x14ac:dyDescent="0.2">
      <c r="C92" s="2" t="s">
        <v>75</v>
      </c>
      <c r="D92" s="2"/>
      <c r="E92" s="2">
        <f>R64</f>
        <v>20736.210850000003</v>
      </c>
    </row>
    <row r="93" spans="3:7" x14ac:dyDescent="0.2">
      <c r="C93" s="2" t="s">
        <v>76</v>
      </c>
      <c r="D93" s="2"/>
      <c r="E93" s="2">
        <f>O64</f>
        <v>22291.794342500001</v>
      </c>
    </row>
  </sheetData>
  <phoneticPr fontId="1" type="noConversion"/>
  <printOptions gridLines="1"/>
  <pageMargins left="0.25" right="0.25" top="0.5" bottom="0.5" header="0.25" footer="0.25"/>
  <pageSetup scale="90" fitToHeight="2" orientation="landscape" r:id="rId1"/>
  <headerFooter alignWithMargins="0">
    <oddHeader>&amp;CAJD2 printing quantities</oddHeader>
    <oddFooter>&amp;L&amp;F &amp;A&amp;C&amp;D &amp;T&amp;R&amp;P of &amp;N</oddFooter>
  </headerFooter>
  <rowBreaks count="1" manualBreakCount="1">
    <brk id="5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Institute for Social Research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Terry Adams</dc:creator>
  <cp:lastModifiedBy>ruthph</cp:lastModifiedBy>
  <cp:lastPrinted>2007-03-12T19:05:59Z</cp:lastPrinted>
  <dcterms:created xsi:type="dcterms:W3CDTF">2007-03-06T20:04:08Z</dcterms:created>
  <dcterms:modified xsi:type="dcterms:W3CDTF">2012-07-02T00:36:12Z</dcterms:modified>
</cp:coreProperties>
</file>